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ecutive Summary" sheetId="1" state="visible" r:id="rId3"/>
    <sheet name="Risk Register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<sst xmlns="http://schemas.openxmlformats.org/spreadsheetml/2006/main" count="109" uniqueCount="80">
  <si>
    <t xml:space="preserve">EXECUTIVE OPERATIONS DASHBOARD</t>
  </si>
  <si>
    <t xml:space="preserve">Doris Leslie Blau  |  Monthly Operations Review  |  Prepared by: Kachi Okonkwo</t>
  </si>
  <si>
    <t xml:space="preserve">KEY PERFORMANCE INDICATORS  —  Current Period Snapshot</t>
  </si>
  <si>
    <t xml:space="preserve">KPI</t>
  </si>
  <si>
    <t xml:space="preserve">Owner</t>
  </si>
  <si>
    <t xml:space="preserve">Target</t>
  </si>
  <si>
    <t xml:space="preserve">Actual</t>
  </si>
  <si>
    <t xml:space="preserve">vs. Target</t>
  </si>
  <si>
    <t xml:space="preserve">Status</t>
  </si>
  <si>
    <t xml:space="preserve">Trend</t>
  </si>
  <si>
    <t xml:space="preserve">Notes</t>
  </si>
  <si>
    <t xml:space="preserve">Projects On-Time Delivery Rate</t>
  </si>
  <si>
    <t xml:space="preserve">Kachi Okonkwo</t>
  </si>
  <si>
    <t xml:space="preserve">↑</t>
  </si>
  <si>
    <t xml:space="preserve">Source: Project tracker, this period</t>
  </si>
  <si>
    <t xml:space="preserve">Budget Variance (All Active Projects)</t>
  </si>
  <si>
    <t xml:space="preserve">→</t>
  </si>
  <si>
    <t xml:space="preserve">Source: Finance reconciliation</t>
  </si>
  <si>
    <t xml:space="preserve">Vendor SLA Adherence (Avg)</t>
  </si>
  <si>
    <t xml:space="preserve">Source: Vendor scorecard</t>
  </si>
  <si>
    <t xml:space="preserve">Customs Delay Rate</t>
  </si>
  <si>
    <t xml:space="preserve">↓</t>
  </si>
  <si>
    <t xml:space="preserve">Source: Logistics data</t>
  </si>
  <si>
    <t xml:space="preserve">Open Risk Items (High Priority)</t>
  </si>
  <si>
    <t xml:space="preserve">Source: Risk register</t>
  </si>
  <si>
    <t xml:space="preserve">Reporting Streams Consolidated</t>
  </si>
  <si>
    <t xml:space="preserve">Source: Dashboard log</t>
  </si>
  <si>
    <t xml:space="preserve">BUDGET SUMMARY  —  Active Projects</t>
  </si>
  <si>
    <t xml:space="preserve">Project</t>
  </si>
  <si>
    <t xml:space="preserve">Budget Owner</t>
  </si>
  <si>
    <t xml:space="preserve">Approved Budget ($)</t>
  </si>
  <si>
    <t xml:space="preserve">Spent to Date ($)</t>
  </si>
  <si>
    <t xml:space="preserve">Committed ($)</t>
  </si>
  <si>
    <t xml:space="preserve">Remaining ($)</t>
  </si>
  <si>
    <t xml:space="preserve">% Used</t>
  </si>
  <si>
    <t xml:space="preserve">Variance ($)</t>
  </si>
  <si>
    <t xml:space="preserve">Logistics Optimization</t>
  </si>
  <si>
    <t xml:space="preserve">Executive Reporting Infrastructure</t>
  </si>
  <si>
    <t xml:space="preserve">Cross-Regional Project Q1</t>
  </si>
  <si>
    <t xml:space="preserve">Vendor Onboarding Program</t>
  </si>
  <si>
    <t xml:space="preserve">Process Redesign Initiative</t>
  </si>
  <si>
    <t xml:space="preserve">TOTAL</t>
  </si>
  <si>
    <t xml:space="preserve">RISK REGISTER</t>
  </si>
  <si>
    <t xml:space="preserve">Doris Leslie Blau  |  Active Risk Tracking  |  Prepared by: Kachi Okonkwo</t>
  </si>
  <si>
    <t xml:space="preserve">ID</t>
  </si>
  <si>
    <t xml:space="preserve">Risk Description</t>
  </si>
  <si>
    <t xml:space="preserve">Category</t>
  </si>
  <si>
    <t xml:space="preserve">Likelihood
(1-5)</t>
  </si>
  <si>
    <t xml:space="preserve">Impact
(1-5)</t>
  </si>
  <si>
    <t xml:space="preserve">Risk Score</t>
  </si>
  <si>
    <t xml:space="preserve">Mitigation Action</t>
  </si>
  <si>
    <t xml:space="preserve">R-001</t>
  </si>
  <si>
    <t xml:space="preserve">Vendor SLA breach on key route during peak season</t>
  </si>
  <si>
    <t xml:space="preserve">Logistics</t>
  </si>
  <si>
    <t xml:space="preserve">Pre-negotiate backup vendor; add clause to SLA agreements</t>
  </si>
  <si>
    <t xml:space="preserve">Mitigating</t>
  </si>
  <si>
    <t xml:space="preserve">R-002</t>
  </si>
  <si>
    <t xml:space="preserve">Budget overrun on cross-regional project due to scope creep</t>
  </si>
  <si>
    <t xml:space="preserve">Financial</t>
  </si>
  <si>
    <t xml:space="preserve">Weekly variance reporting; change control process in place</t>
  </si>
  <si>
    <t xml:space="preserve">Monitoring</t>
  </si>
  <si>
    <t xml:space="preserve">R-003</t>
  </si>
  <si>
    <t xml:space="preserve">Customs regulation change in European markets</t>
  </si>
  <si>
    <t xml:space="preserve">Compliance</t>
  </si>
  <si>
    <t xml:space="preserve">Monthly regulatory check; legal review of active shipments</t>
  </si>
  <si>
    <t xml:space="preserve">R-004</t>
  </si>
  <si>
    <t xml:space="preserve">Key stakeholder unavailability causing decision delays</t>
  </si>
  <si>
    <t xml:space="preserve">Execution</t>
  </si>
  <si>
    <t xml:space="preserve">Decision authority matrix; backup approvers defined per project</t>
  </si>
  <si>
    <t xml:space="preserve">R-005</t>
  </si>
  <si>
    <t xml:space="preserve">Project timeline slippage due to vendor delay</t>
  </si>
  <si>
    <t xml:space="preserve">Buffer built into roadmap; vendor escalation path documented</t>
  </si>
  <si>
    <t xml:space="preserve">R-006</t>
  </si>
  <si>
    <t xml:space="preserve">Reporting data inconsistency across departments</t>
  </si>
  <si>
    <t xml:space="preserve">Operational</t>
  </si>
  <si>
    <t xml:space="preserve">Single source of truth dashboard; data validation checks weekly</t>
  </si>
  <si>
    <t xml:space="preserve">Resolved</t>
  </si>
  <si>
    <t xml:space="preserve">R-007</t>
  </si>
  <si>
    <t xml:space="preserve">FX rate impact on international logistics costs</t>
  </si>
  <si>
    <t xml:space="preserve">Quarterly FX review with finance; spot hedging where applicable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</si>
</sst>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%"/>
    <numFmt numFmtId="166" formatCode="\$#,##0"/>
  </numFmts>
  <fonts count="1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sz val="9"/>
      <color rgb="FFAAAAAA"/>
      <name val="Arial"/>
      <family val="0"/>
      <charset val="1"/>
    </font>
    <font>
      <b val="true"/>
      <sz val="10"/>
      <color rgb="FFE8970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9"/>
      <name val="Arial"/>
      <family val="0"/>
      <charset val="1"/>
    </font>
    <font>
      <sz val="9"/>
      <color rgb="FF6B7280"/>
      <name val="Arial"/>
      <family val="0"/>
      <charset val="1"/>
    </font>
    <font>
      <b val="true"/>
      <sz val="9"/>
      <color rgb="FF0000FF"/>
      <name val="Arial"/>
      <family val="0"/>
      <charset val="1"/>
    </font>
    <font>
      <sz val="9"/>
      <color rgb="FF000000"/>
      <name val="Arial"/>
      <family val="0"/>
      <charset val="1"/>
    </font>
    <font>
      <b val="true"/>
      <sz val="8"/>
      <color rgb="FFFFFFFF"/>
      <name val="Arial"/>
      <family val="0"/>
      <charset val="1"/>
    </font>
    <font>
      <sz val="9"/>
      <color rgb="FF0000FF"/>
      <name val="Arial"/>
      <family val="0"/>
      <charset val="1"/>
    </font>
    <font>
      <b val="true"/>
      <sz val="9"/>
      <name val="Arial"/>
      <family val="0"/>
      <charset val="1"/>
    </font>
    <font>
      <b val="true"/>
      <sz val="9"/>
      <color rgb="FF000000"/>
      <name val="Arial"/>
      <family val="0"/>
      <charset val="1"/>
    </font>
    <font>
      <b val="true"/>
      <sz val="15"/>
      <color rgb="FFFFFFFF"/>
      <name val="Arial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0D1B2A"/>
        <bgColor rgb="FF162436"/>
      </patternFill>
    </fill>
    <fill>
      <patternFill patternType="solid">
        <fgColor rgb="FF162436"/>
        <bgColor rgb="FF0D1B2A"/>
      </patternFill>
    </fill>
    <fill>
      <patternFill patternType="solid">
        <fgColor rgb="FFF8F7F4"/>
        <bgColor rgb="FFFFF7ED"/>
      </patternFill>
    </fill>
    <fill>
      <patternFill patternType="solid">
        <fgColor rgb="FFFFFFFF"/>
        <bgColor rgb="FFF8F7F4"/>
      </patternFill>
    </fill>
    <fill>
      <patternFill patternType="solid">
        <fgColor rgb="FFFFF3D6"/>
        <bgColor rgb="FFFFF7ED"/>
      </patternFill>
    </fill>
    <fill>
      <patternFill patternType="solid">
        <fgColor rgb="FFFFF7ED"/>
        <bgColor rgb="FFF8F7F4"/>
      </patternFill>
    </fill>
    <fill>
      <patternFill patternType="solid">
        <fgColor rgb="FFEFF6FF"/>
        <bgColor rgb="FFF8F7F4"/>
      </patternFill>
    </fill>
    <fill>
      <patternFill patternType="solid">
        <fgColor rgb="FFF0FDF4"/>
        <bgColor rgb="FFF8F7F4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E5E3DF"/>
      </left>
      <right style="thin">
        <color rgb="FFE5E3DF"/>
      </right>
      <top style="thin">
        <color rgb="FFE5E3DF"/>
      </top>
      <bottom style="thin">
        <color rgb="FFE5E3D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6" borderId="1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1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7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8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1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4" fontId="10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D6"/>
      <rgbColor rgb="FFF0FDF4"/>
      <rgbColor rgb="FF660066"/>
      <rgbColor rgb="FFFF8080"/>
      <rgbColor rgb="FF0066CC"/>
      <rgbColor rgb="FFE5E3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F6FF"/>
      <rgbColor rgb="FFF8F7F4"/>
      <rgbColor rgb="FFFFF7ED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E8970F"/>
      <rgbColor rgb="FFFF6600"/>
      <rgbColor rgb="FF6B7280"/>
      <rgbColor rgb="FFAAAAAA"/>
      <rgbColor rgb="FF003366"/>
      <rgbColor rgb="FF339966"/>
      <rgbColor rgb="FF0D1B2A"/>
      <rgbColor rgb="FF333300"/>
      <rgbColor rgb="FF993300"/>
      <rgbColor rgb="FF993366"/>
      <rgbColor rgb="FF333399"/>
      <rgbColor rgb="FF16243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32"/>
    <col collapsed="false" customWidth="true" hidden="false" outlineLevel="0" max="3" min="2" style="0" width="18"/>
    <col collapsed="false" customWidth="true" hidden="false" outlineLevel="0" max="5" min="4" style="0" width="16"/>
    <col collapsed="false" customWidth="true" hidden="false" outlineLevel="0" max="6" min="6" style="0" width="14"/>
    <col collapsed="false" customWidth="true" hidden="false" outlineLevel="0" max="7" min="7" style="0" width="10"/>
    <col collapsed="false" customWidth="true" hidden="false" outlineLevel="0" max="8" min="8" style="0" width="14"/>
    <col collapsed="false" customWidth="true" hidden="false" outlineLevel="0" max="9" min="9" style="0" width="12"/>
  </cols>
  <sheetData>
    <row r="1" customFormat="false" ht="36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false" ht="18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customFormat="false" ht="7.5" hidden="false" customHeight="true" outlineLevel="0" collapsed="false"/>
    <row r="4" customFormat="false" ht="21.75" hidden="false" customHeight="true" outlineLevel="0" collapsed="false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</row>
    <row r="5" customFormat="false" ht="18" hidden="false" customHeight="true" outlineLevel="0" collapsed="false">
      <c r="A5" s="4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</row>
    <row r="6" customFormat="false" ht="15.75" hidden="false" customHeight="true" outlineLevel="0" collapsed="false">
      <c r="A6" s="5" t="s">
        <v>11</v>
      </c>
      <c r="B6" s="6" t="s">
        <v>12</v>
      </c>
      <c r="C6" s="7" t="n">
        <v>0.9</v>
      </c>
      <c r="D6" s="8" t="n">
        <v>0.92</v>
      </c>
      <c r="E6" s="9" t="str">
        <f aca="false">IF(D6&gt;=C6,"✓ On Target","⚠ Below Target")</f>
        <v>✓ On Target</v>
      </c>
      <c r="F6" s="9" t="str">
        <f aca="false">IF(D6&gt;=C6,"Green","Red")</f>
        <v>Green</v>
      </c>
      <c r="G6" s="9" t="s">
        <v>13</v>
      </c>
      <c r="H6" s="9" t="s">
        <v>14</v>
      </c>
    </row>
    <row r="7" customFormat="false" ht="15.75" hidden="false" customHeight="true" outlineLevel="0" collapsed="false">
      <c r="A7" s="10" t="s">
        <v>15</v>
      </c>
      <c r="B7" s="11" t="s">
        <v>12</v>
      </c>
      <c r="C7" s="12" t="n">
        <v>0.05</v>
      </c>
      <c r="D7" s="13" t="n">
        <v>0.03</v>
      </c>
      <c r="E7" s="14" t="str">
        <f aca="false">IF(D7&lt;=C7,"✓ On Target","⚠ Above Target")</f>
        <v>✓ On Target</v>
      </c>
      <c r="F7" s="14" t="str">
        <f aca="false">IF(D7&lt;=C7,"Green","Red")</f>
        <v>Green</v>
      </c>
      <c r="G7" s="14" t="s">
        <v>16</v>
      </c>
      <c r="H7" s="14" t="s">
        <v>17</v>
      </c>
    </row>
    <row r="8" customFormat="false" ht="15.75" hidden="false" customHeight="true" outlineLevel="0" collapsed="false">
      <c r="A8" s="5" t="s">
        <v>18</v>
      </c>
      <c r="B8" s="6" t="s">
        <v>12</v>
      </c>
      <c r="C8" s="15" t="n">
        <v>0.95</v>
      </c>
      <c r="D8" s="8" t="n">
        <v>0.96</v>
      </c>
      <c r="E8" s="9" t="str">
        <f aca="false">IF(D8&gt;=95%,"✓ On Target","⚠ Below Target")</f>
        <v>✓ On Target</v>
      </c>
      <c r="F8" s="9" t="str">
        <f aca="false">IF(D8&gt;=95%,"Green","Red")</f>
        <v>Green</v>
      </c>
      <c r="G8" s="9" t="s">
        <v>13</v>
      </c>
      <c r="H8" s="9" t="s">
        <v>19</v>
      </c>
    </row>
    <row r="9" customFormat="false" ht="15.75" hidden="false" customHeight="true" outlineLevel="0" collapsed="false">
      <c r="A9" s="10" t="s">
        <v>20</v>
      </c>
      <c r="B9" s="11" t="s">
        <v>12</v>
      </c>
      <c r="C9" s="16" t="n">
        <v>0.02</v>
      </c>
      <c r="D9" s="13" t="n">
        <v>0.015</v>
      </c>
      <c r="E9" s="14" t="str">
        <f aca="false">IF(D9&lt;2%,"✓ On Target","⚠ Above Target")</f>
        <v>✓ On Target</v>
      </c>
      <c r="F9" s="14" t="str">
        <f aca="false">IF(D9&lt;2%,"Green","Red")</f>
        <v>Green</v>
      </c>
      <c r="G9" s="14" t="s">
        <v>21</v>
      </c>
      <c r="H9" s="14" t="s">
        <v>22</v>
      </c>
    </row>
    <row r="10" customFormat="false" ht="15.75" hidden="false" customHeight="true" outlineLevel="0" collapsed="false">
      <c r="A10" s="5" t="s">
        <v>23</v>
      </c>
      <c r="B10" s="6" t="s">
        <v>12</v>
      </c>
      <c r="C10" s="15" t="n">
        <v>0</v>
      </c>
      <c r="D10" s="17" t="n">
        <v>0</v>
      </c>
      <c r="E10" s="9" t="str">
        <f aca="false">IF(D10=0,"✓ Clear","⚠ Action Needed")</f>
        <v>✓ Clear</v>
      </c>
      <c r="F10" s="9" t="str">
        <f aca="false">IF(D10=0,"Green","Red")</f>
        <v>Green</v>
      </c>
      <c r="G10" s="9" t="s">
        <v>16</v>
      </c>
      <c r="H10" s="9" t="s">
        <v>24</v>
      </c>
    </row>
    <row r="11" customFormat="false" ht="15.75" hidden="false" customHeight="true" outlineLevel="0" collapsed="false">
      <c r="A11" s="10" t="s">
        <v>25</v>
      </c>
      <c r="B11" s="11" t="s">
        <v>12</v>
      </c>
      <c r="C11" s="16" t="n">
        <v>5</v>
      </c>
      <c r="D11" s="18" t="n">
        <v>5</v>
      </c>
      <c r="E11" s="14" t="str">
        <f aca="false">IF(D11&gt;=C11,"✓ Complete","⚠ In Progress")</f>
        <v>✓ Complete</v>
      </c>
      <c r="F11" s="14" t="str">
        <f aca="false">IF(D11&gt;=C11,"Green","Yellow")</f>
        <v>Green</v>
      </c>
      <c r="G11" s="14" t="s">
        <v>13</v>
      </c>
      <c r="H11" s="14" t="s">
        <v>26</v>
      </c>
    </row>
    <row r="12" customFormat="false" ht="9.75" hidden="false" customHeight="true" outlineLevel="0" collapsed="false"/>
    <row r="13" customFormat="false" ht="21.75" hidden="false" customHeight="true" outlineLevel="0" collapsed="false">
      <c r="A13" s="3" t="s">
        <v>27</v>
      </c>
      <c r="B13" s="3"/>
      <c r="C13" s="3"/>
      <c r="D13" s="3"/>
      <c r="E13" s="3"/>
      <c r="F13" s="3"/>
      <c r="G13" s="3"/>
      <c r="H13" s="3"/>
      <c r="I13" s="3"/>
      <c r="J13" s="3"/>
    </row>
    <row r="14" customFormat="false" ht="30" hidden="false" customHeight="true" outlineLevel="0" collapsed="false">
      <c r="A14" s="19" t="s">
        <v>28</v>
      </c>
      <c r="B14" s="19" t="s">
        <v>29</v>
      </c>
      <c r="C14" s="19" t="s">
        <v>30</v>
      </c>
      <c r="D14" s="19" t="s">
        <v>31</v>
      </c>
      <c r="E14" s="19" t="s">
        <v>32</v>
      </c>
      <c r="F14" s="19" t="s">
        <v>33</v>
      </c>
      <c r="G14" s="19" t="s">
        <v>34</v>
      </c>
      <c r="H14" s="19" t="s">
        <v>35</v>
      </c>
      <c r="I14" s="19" t="s">
        <v>8</v>
      </c>
    </row>
    <row r="15" customFormat="false" ht="15.75" hidden="false" customHeight="true" outlineLevel="0" collapsed="false">
      <c r="A15" s="10" t="s">
        <v>36</v>
      </c>
      <c r="B15" s="10" t="s">
        <v>12</v>
      </c>
      <c r="C15" s="20" t="n">
        <v>250000</v>
      </c>
      <c r="D15" s="20" t="n">
        <v>198000</v>
      </c>
      <c r="E15" s="20" t="n">
        <v>22000</v>
      </c>
      <c r="F15" s="21" t="n">
        <f aca="false">C15-D15-E15</f>
        <v>30000</v>
      </c>
      <c r="G15" s="22" t="n">
        <f aca="false">D15/C15</f>
        <v>0.792</v>
      </c>
      <c r="H15" s="21" t="n">
        <f aca="false">C15-D15-E15</f>
        <v>30000</v>
      </c>
      <c r="I15" s="14" t="str">
        <f aca="false">IF(G15&lt;0.9,"On Track",IF(G15&lt;1,"Monitor","Over Budget"))</f>
        <v>On Track</v>
      </c>
    </row>
    <row r="16" customFormat="false" ht="15.75" hidden="false" customHeight="true" outlineLevel="0" collapsed="false">
      <c r="A16" s="5" t="s">
        <v>37</v>
      </c>
      <c r="B16" s="5" t="s">
        <v>12</v>
      </c>
      <c r="C16" s="23" t="n">
        <v>85000</v>
      </c>
      <c r="D16" s="23" t="n">
        <v>71000</v>
      </c>
      <c r="E16" s="23" t="n">
        <v>8000</v>
      </c>
      <c r="F16" s="24" t="n">
        <f aca="false">C16-D16-E16</f>
        <v>6000</v>
      </c>
      <c r="G16" s="25" t="n">
        <f aca="false">D16/C16</f>
        <v>0.835294117647059</v>
      </c>
      <c r="H16" s="24" t="n">
        <f aca="false">C16-D16-E16</f>
        <v>6000</v>
      </c>
      <c r="I16" s="9" t="str">
        <f aca="false">IF(G16&lt;0.9,"On Track",IF(G16&lt;1,"Monitor","Over Budget"))</f>
        <v>On Track</v>
      </c>
    </row>
    <row r="17" customFormat="false" ht="15.75" hidden="false" customHeight="true" outlineLevel="0" collapsed="false">
      <c r="A17" s="10" t="s">
        <v>38</v>
      </c>
      <c r="B17" s="10" t="s">
        <v>12</v>
      </c>
      <c r="C17" s="20" t="n">
        <v>420000</v>
      </c>
      <c r="D17" s="20" t="n">
        <v>312000</v>
      </c>
      <c r="E17" s="20" t="n">
        <v>65000</v>
      </c>
      <c r="F17" s="21" t="n">
        <f aca="false">C17-D17-E17</f>
        <v>43000</v>
      </c>
      <c r="G17" s="22" t="n">
        <f aca="false">D17/C17</f>
        <v>0.742857142857143</v>
      </c>
      <c r="H17" s="21" t="n">
        <f aca="false">C17-D17-E17</f>
        <v>43000</v>
      </c>
      <c r="I17" s="14" t="str">
        <f aca="false">IF(G17&lt;0.9,"On Track",IF(G17&lt;1,"Monitor","Over Budget"))</f>
        <v>On Track</v>
      </c>
    </row>
    <row r="18" customFormat="false" ht="15.75" hidden="false" customHeight="true" outlineLevel="0" collapsed="false">
      <c r="A18" s="5" t="s">
        <v>39</v>
      </c>
      <c r="B18" s="5" t="s">
        <v>12</v>
      </c>
      <c r="C18" s="23" t="n">
        <v>95000</v>
      </c>
      <c r="D18" s="23" t="n">
        <v>52000</v>
      </c>
      <c r="E18" s="23" t="n">
        <v>18000</v>
      </c>
      <c r="F18" s="24" t="n">
        <f aca="false">C18-D18-E18</f>
        <v>25000</v>
      </c>
      <c r="G18" s="25" t="n">
        <f aca="false">D18/C18</f>
        <v>0.547368421052632</v>
      </c>
      <c r="H18" s="24" t="n">
        <f aca="false">C18-D18-E18</f>
        <v>25000</v>
      </c>
      <c r="I18" s="9" t="str">
        <f aca="false">IF(G18&lt;0.9,"On Track",IF(G18&lt;1,"Monitor","Over Budget"))</f>
        <v>On Track</v>
      </c>
    </row>
    <row r="19" customFormat="false" ht="15.75" hidden="false" customHeight="true" outlineLevel="0" collapsed="false">
      <c r="A19" s="10" t="s">
        <v>40</v>
      </c>
      <c r="B19" s="10" t="s">
        <v>12</v>
      </c>
      <c r="C19" s="20" t="n">
        <v>175000</v>
      </c>
      <c r="D19" s="20" t="n">
        <v>88000</v>
      </c>
      <c r="E19" s="20" t="n">
        <v>32000</v>
      </c>
      <c r="F19" s="21" t="n">
        <f aca="false">C19-D19-E19</f>
        <v>55000</v>
      </c>
      <c r="G19" s="22" t="n">
        <f aca="false">D19/C19</f>
        <v>0.502857142857143</v>
      </c>
      <c r="H19" s="21" t="n">
        <f aca="false">C19-D19-E19</f>
        <v>55000</v>
      </c>
      <c r="I19" s="14" t="str">
        <f aca="false">IF(G19&lt;0.9,"On Track",IF(G19&lt;1,"Monitor","Over Budget"))</f>
        <v>On Track</v>
      </c>
    </row>
    <row r="20" customFormat="false" ht="18" hidden="false" customHeight="true" outlineLevel="0" collapsed="false">
      <c r="A20" s="26" t="s">
        <v>41</v>
      </c>
      <c r="B20" s="27"/>
      <c r="C20" s="28" t="n">
        <f aca="false">SUM(C15:C19)</f>
        <v>1025000</v>
      </c>
      <c r="D20" s="28" t="n">
        <f aca="false">SUM(D15:D19)</f>
        <v>721000</v>
      </c>
      <c r="E20" s="28" t="n">
        <f aca="false">SUM(E15:E19)</f>
        <v>145000</v>
      </c>
      <c r="F20" s="28" t="n">
        <f aca="false">SUM(F15:F19)</f>
        <v>159000</v>
      </c>
      <c r="G20" s="29" t="n">
        <f aca="false">D20/C20</f>
        <v>0.703414634146341</v>
      </c>
      <c r="H20" s="28" t="n">
        <f aca="false">SUM(H15:H19)</f>
        <v>159000</v>
      </c>
      <c r="I20" s="27"/>
    </row>
  </sheetData>
  <mergeCells count="4">
    <mergeCell ref="A1:J1"/>
    <mergeCell ref="A2:J2"/>
    <mergeCell ref="A4:J4"/>
    <mergeCell ref="A13:J13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8"/>
    <col collapsed="false" customWidth="true" hidden="false" outlineLevel="0" max="2" min="2" style="0" width="40"/>
    <col collapsed="false" customWidth="true" hidden="false" outlineLevel="0" max="3" min="3" style="0" width="14"/>
    <col collapsed="false" customWidth="true" hidden="false" outlineLevel="0" max="4" min="4" style="0" width="12"/>
    <col collapsed="false" customWidth="true" hidden="false" outlineLevel="0" max="5" min="5" style="0" width="10"/>
    <col collapsed="false" customWidth="true" hidden="false" outlineLevel="0" max="6" min="6" style="0" width="12"/>
    <col collapsed="false" customWidth="true" hidden="false" outlineLevel="0" max="7" min="7" style="0" width="16"/>
    <col collapsed="false" customWidth="true" hidden="false" outlineLevel="0" max="8" min="8" style="0" width="40"/>
    <col collapsed="false" customWidth="true" hidden="false" outlineLevel="0" max="9" min="9" style="0" width="12"/>
  </cols>
  <sheetData>
    <row r="1" customFormat="false" ht="33.75" hidden="false" customHeight="true" outlineLevel="0" collapsed="false">
      <c r="A1" s="30" t="s">
        <v>42</v>
      </c>
      <c r="B1" s="30"/>
      <c r="C1" s="30"/>
      <c r="D1" s="30"/>
      <c r="E1" s="30"/>
      <c r="F1" s="30"/>
      <c r="G1" s="30"/>
      <c r="H1" s="30"/>
      <c r="I1" s="30"/>
    </row>
    <row r="2" customFormat="false" ht="18" hidden="false" customHeight="true" outlineLevel="0" collapsed="false">
      <c r="A2" s="2" t="s">
        <v>43</v>
      </c>
      <c r="B2" s="2"/>
      <c r="C2" s="2"/>
      <c r="D2" s="2"/>
      <c r="E2" s="2"/>
      <c r="F2" s="2"/>
      <c r="G2" s="2"/>
      <c r="H2" s="2"/>
      <c r="I2" s="2"/>
    </row>
    <row r="3" customFormat="false" ht="7.5" hidden="false" customHeight="true" outlineLevel="0" collapsed="false"/>
    <row r="4" customFormat="false" ht="30" hidden="false" customHeight="true" outlineLevel="0" collapsed="false">
      <c r="A4" s="19" t="s">
        <v>44</v>
      </c>
      <c r="B4" s="19" t="s">
        <v>45</v>
      </c>
      <c r="C4" s="19" t="s">
        <v>46</v>
      </c>
      <c r="D4" s="19" t="s">
        <v>47</v>
      </c>
      <c r="E4" s="19" t="s">
        <v>48</v>
      </c>
      <c r="F4" s="19" t="s">
        <v>49</v>
      </c>
      <c r="G4" s="19" t="s">
        <v>4</v>
      </c>
      <c r="H4" s="19" t="s">
        <v>50</v>
      </c>
      <c r="I4" s="19" t="s">
        <v>8</v>
      </c>
    </row>
    <row r="5" customFormat="false" ht="19.5" hidden="false" customHeight="true" outlineLevel="0" collapsed="false">
      <c r="A5" s="31" t="s">
        <v>51</v>
      </c>
      <c r="B5" s="32" t="s">
        <v>52</v>
      </c>
      <c r="C5" s="31" t="s">
        <v>53</v>
      </c>
      <c r="D5" s="33" t="n">
        <v>3</v>
      </c>
      <c r="E5" s="33" t="n">
        <v>4</v>
      </c>
      <c r="F5" s="34" t="n">
        <f aca="false">D5*E5</f>
        <v>12</v>
      </c>
      <c r="G5" s="31" t="s">
        <v>12</v>
      </c>
      <c r="H5" s="32" t="s">
        <v>54</v>
      </c>
      <c r="I5" s="31" t="s">
        <v>55</v>
      </c>
    </row>
    <row r="6" customFormat="false" ht="19.5" hidden="false" customHeight="true" outlineLevel="0" collapsed="false">
      <c r="A6" s="35" t="s">
        <v>56</v>
      </c>
      <c r="B6" s="36" t="s">
        <v>57</v>
      </c>
      <c r="C6" s="35" t="s">
        <v>58</v>
      </c>
      <c r="D6" s="37" t="n">
        <v>3</v>
      </c>
      <c r="E6" s="37" t="n">
        <v>5</v>
      </c>
      <c r="F6" s="38" t="n">
        <f aca="false">D6*E6</f>
        <v>15</v>
      </c>
      <c r="G6" s="35" t="s">
        <v>12</v>
      </c>
      <c r="H6" s="36" t="s">
        <v>59</v>
      </c>
      <c r="I6" s="35" t="s">
        <v>60</v>
      </c>
    </row>
    <row r="7" customFormat="false" ht="19.5" hidden="false" customHeight="true" outlineLevel="0" collapsed="false">
      <c r="A7" s="35" t="s">
        <v>61</v>
      </c>
      <c r="B7" s="36" t="s">
        <v>62</v>
      </c>
      <c r="C7" s="35" t="s">
        <v>63</v>
      </c>
      <c r="D7" s="37" t="n">
        <v>2</v>
      </c>
      <c r="E7" s="37" t="n">
        <v>4</v>
      </c>
      <c r="F7" s="38" t="n">
        <f aca="false">D7*E7</f>
        <v>8</v>
      </c>
      <c r="G7" s="35" t="s">
        <v>12</v>
      </c>
      <c r="H7" s="36" t="s">
        <v>64</v>
      </c>
      <c r="I7" s="35" t="s">
        <v>60</v>
      </c>
    </row>
    <row r="8" customFormat="false" ht="19.5" hidden="false" customHeight="true" outlineLevel="0" collapsed="false">
      <c r="A8" s="31" t="s">
        <v>65</v>
      </c>
      <c r="B8" s="32" t="s">
        <v>66</v>
      </c>
      <c r="C8" s="31" t="s">
        <v>67</v>
      </c>
      <c r="D8" s="33" t="n">
        <v>4</v>
      </c>
      <c r="E8" s="33" t="n">
        <v>3</v>
      </c>
      <c r="F8" s="34" t="n">
        <f aca="false">D8*E8</f>
        <v>12</v>
      </c>
      <c r="G8" s="31" t="s">
        <v>12</v>
      </c>
      <c r="H8" s="32" t="s">
        <v>68</v>
      </c>
      <c r="I8" s="31" t="s">
        <v>55</v>
      </c>
    </row>
    <row r="9" customFormat="false" ht="19.5" hidden="false" customHeight="true" outlineLevel="0" collapsed="false">
      <c r="A9" s="31" t="s">
        <v>69</v>
      </c>
      <c r="B9" s="32" t="s">
        <v>70</v>
      </c>
      <c r="C9" s="31" t="s">
        <v>53</v>
      </c>
      <c r="D9" s="33" t="n">
        <v>3</v>
      </c>
      <c r="E9" s="33" t="n">
        <v>3</v>
      </c>
      <c r="F9" s="34" t="n">
        <f aca="false">D9*E9</f>
        <v>9</v>
      </c>
      <c r="G9" s="31" t="s">
        <v>12</v>
      </c>
      <c r="H9" s="32" t="s">
        <v>71</v>
      </c>
      <c r="I9" s="31" t="s">
        <v>55</v>
      </c>
    </row>
    <row r="10" customFormat="false" ht="19.5" hidden="false" customHeight="true" outlineLevel="0" collapsed="false">
      <c r="A10" s="39" t="s">
        <v>72</v>
      </c>
      <c r="B10" s="40" t="s">
        <v>73</v>
      </c>
      <c r="C10" s="39" t="s">
        <v>74</v>
      </c>
      <c r="D10" s="41" t="n">
        <v>2</v>
      </c>
      <c r="E10" s="41" t="n">
        <v>3</v>
      </c>
      <c r="F10" s="42" t="n">
        <f aca="false">D10*E10</f>
        <v>6</v>
      </c>
      <c r="G10" s="39" t="s">
        <v>12</v>
      </c>
      <c r="H10" s="40" t="s">
        <v>75</v>
      </c>
      <c r="I10" s="39" t="s">
        <v>76</v>
      </c>
    </row>
    <row r="11" customFormat="false" ht="19.5" hidden="false" customHeight="true" outlineLevel="0" collapsed="false">
      <c r="A11" s="35" t="s">
        <v>77</v>
      </c>
      <c r="B11" s="36" t="s">
        <v>78</v>
      </c>
      <c r="C11" s="35" t="s">
        <v>58</v>
      </c>
      <c r="D11" s="37" t="n">
        <v>2</v>
      </c>
      <c r="E11" s="37" t="n">
        <v>4</v>
      </c>
      <c r="F11" s="38" t="n">
        <f aca="false">D11*E11</f>
        <v>8</v>
      </c>
      <c r="G11" s="35" t="s">
        <v>12</v>
      </c>
      <c r="H11" s="36" t="s">
        <v>79</v>
      </c>
      <c r="I11" s="35" t="s">
        <v>60</v>
      </c>
    </row>
  </sheetData>
  <mergeCells count="2">
    <mergeCell ref="A1:I1"/>
    <mergeCell ref="A2:I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LibreOffice/26.2.2.2$Linux_AARCH64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2026-04-12T11:27:28Z</dcterms:created>
  <dc:creator>openpyxl</dc:creator>
  <dc:description/>
  <dc:language>en-US</dc:language>
  <cp:lastModifiedBy/>
  <dcterms:modified xsi:type="dcterms:W3CDTF">2026-04-12T11:27:28Z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